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DieseArbeitsmappe" defaultThemeVersion="124226"/>
  <bookViews>
    <workbookView xWindow="240" yWindow="1032" windowWidth="15600" windowHeight="6336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G31" i="18" s="1"/>
  <c r="K53" i="18"/>
  <c r="E63" i="18"/>
  <c r="M63" i="18"/>
  <c r="G63" i="18"/>
  <c r="J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J21" i="18"/>
  <c r="M21" i="18"/>
  <c r="L21" i="18"/>
  <c r="K21" i="18"/>
  <c r="L31" i="18"/>
  <c r="K31" i="18"/>
  <c r="N31" i="18"/>
  <c r="F31" i="18"/>
  <c r="I31" i="18"/>
  <c r="H53" i="18"/>
  <c r="H63" i="18"/>
  <c r="D24" i="15"/>
  <c r="C23" i="15"/>
  <c r="J31" i="18" l="1"/>
  <c r="H31" i="18"/>
  <c r="H21" i="18"/>
  <c r="F21" i="18"/>
  <c r="M31" i="18"/>
  <c r="G21" i="18"/>
  <c r="E21" i="18" s="1"/>
  <c r="I21" i="18"/>
  <c r="D56" i="18"/>
  <c r="J55" i="18" s="1"/>
  <c r="E31" i="18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X12" i="7" l="1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4" i="7" s="1"/>
  <c r="H21" i="4"/>
  <c r="V24" i="7" s="1"/>
  <c r="G21" i="4"/>
  <c r="U24" i="7" s="1"/>
  <c r="F21" i="4"/>
  <c r="T24" i="7" s="1"/>
  <c r="E21" i="4"/>
  <c r="S24" i="7" s="1"/>
  <c r="D21" i="4"/>
  <c r="R24" i="7" s="1"/>
  <c r="M20" i="4"/>
  <c r="M19" i="4"/>
  <c r="M16" i="4"/>
  <c r="M18" i="4"/>
  <c r="M17" i="4"/>
  <c r="M15" i="4"/>
  <c r="M14" i="4"/>
  <c r="M13" i="4"/>
  <c r="M12" i="4"/>
  <c r="M11" i="4"/>
  <c r="X24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M13" i="7"/>
  <c r="I13" i="7"/>
  <c r="O12" i="7"/>
  <c r="K12" i="7"/>
  <c r="F13" i="7"/>
  <c r="L12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P13" i="7"/>
  <c r="L13" i="7"/>
  <c r="H13" i="7"/>
  <c r="N12" i="7"/>
  <c r="J12" i="7"/>
  <c r="M12" i="7"/>
  <c r="J13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O13" i="7"/>
  <c r="K13" i="7"/>
  <c r="I12" i="7"/>
  <c r="H12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N13" i="7"/>
  <c r="P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<sst xmlns="http://schemas.openxmlformats.org/spreadsheetml/2006/main" count="1378" uniqueCount="683">
  <si>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</si>
  <si>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</si>
  <si>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</si>
  <si>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</si>
  <si>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</si>
  <si>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</si>
  <si>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</si>
  <si>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</si>
  <si>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</si>
  <si>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</si>
  <si>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</si>
  <si>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</si>
  <si>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</si>
  <si>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</si>
  <si>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</si>
  <si>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</si>
  <si>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</si>
  <si>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</si>
  <si>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</si>
  <si>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</si>
  <si>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</si>
  <si>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</si>
  <si>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</si>
  <si>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</si>
  <si>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</si>
  <si>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</si>
  <si>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</si>
  <si>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</si>
  <si>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</si>
  <si>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</si>
  <si>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</si>
  <si>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</si>
  <si>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</si>
  <si>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</si>
  <si>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</si>
  <si>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</si>
  <si>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</si>
  <si>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</si>
  <si>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</si>
  <si>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</si>
  <si>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</si>
  <si>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</si>
  <si>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</si>
  <si>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</si>
  <si>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</si>
  <si>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</si>
  <si>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</si>
  <si>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</si>
  <si>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</si>
  <si>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</si>
  <si>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</si>
  <si>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</si>
  <si>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</si>
  <si>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</si>
  <si>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</si>
  <si>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</si>
  <si>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</si>
  <si>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</si>
  <si>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</si>
  <si>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</si>
  <si>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</si>
  <si>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</si>
  <si>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</si>
  <si>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</si>
  <si>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</si>
  <si>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</si>
  <si>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</si>
  <si>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</si>
  <si>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</si>
  <si>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</si>
  <si>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</si>
  <si>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</si>
  <si>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</si>
  <si>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</si>
  <si>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</si>
  <si>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</si>
  <si>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</si>
  <si>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</si>
  <si>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</si>
  <si>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</si>
  <si>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</si>
  <si>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</si>
  <si>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</si>
  <si>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</si>
  <si>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</si>
  <si>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</si>
  <si>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</si>
  <si>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</si>
  <si>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</si>
  <si>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</si>
  <si>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</si>
  <si>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</si>
  <si>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</si>
  <si>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</si>
  <si>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</si>
  <si>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</si>
  <si>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</si>
  <si>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</si>
  <si>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</si>
  <si>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</si>
  <si>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</si>
  <si>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</si>
  <si>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</si>
  <si>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</si>
  <si>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</si>
  <si>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</si>
  <si>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</si>
  <si>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</si>
  <si>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</si>
  <si>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</si>
  <si>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</si>
  <si>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</si>
  <si>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</si>
  <si>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</si>
  <si>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</si>
  <si>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</si>
  <si>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</si>
  <si>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</si>
  <si>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</si>
  <si>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</si>
  <si>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</si>
  <si>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</si>
  <si>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</si>
  <si>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</si>
  <si>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</si>
  <si>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</si>
  <si>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</si>
  <si>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</si>
  <si>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</si>
  <si>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</si>
  <si>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</si>
  <si>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</si>
  <si>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</si>
  <si>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</si>
  <si>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</si>
  <si>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</si>
  <si>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</si>
  <si>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</si>
  <si>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</si>
  <si>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</si>
  <si>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</si>
  <si>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</si>
  <si>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</si>
  <si>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</si>
  <si>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</si>
  <si>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</si>
  <si>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</si>
  <si>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</si>
  <si>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</si>
  <si>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</si>
  <si>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</si>
  <si>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</si>
  <si>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</si>
  <si>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</si>
  <si>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</si>
  <si>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</si>
  <si>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</si>
  <si>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</si>
  <si>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</si>
  <si>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</si>
  <si>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</si>
  <si>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</si>
  <si>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</si>
  <si>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</si>
  <si>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</si>
  <si>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</si>
  <si>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</si>
  <si>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</si>
  <si>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</si>
  <si>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</si>
  <si>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</si>
  <si>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</si>
  <si>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</si>
  <si>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</si>
  <si>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</si>
  <si>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</si>
  <si>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</si>
  <si>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</si>
  <si>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</si>
  <si>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</si>
  <si>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</si>
  <si>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</si>
  <si>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</si>
  <si>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</si>
  <si>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</si>
  <si>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</si>
  <si>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</si>
  <si>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</si>
  <si>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</si>
  <si>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</si>
  <si>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</si>
  <si>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</si>
  <si>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</si>
  <si>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</si>
  <si>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</si>
  <si>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</si>
  <si>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</si>
  <si>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</si>
  <si>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</si>
  <si>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</si>
  <si>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</si>
  <si>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</si>
  <si>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</si>
  <si>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</si>
  <si>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</si>
  <si>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</si>
  <si>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</si>
  <si>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</si>
  <si>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</si>
  <si>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</si>
  <si>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</si>
  <si>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</si>
  <si>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</si>
  <si>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</si>
  <si>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</si>
  <si>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</si>
  <si>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</si>
  <si>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</si>
  <si>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</si>
  <si>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</si>
  <si>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</si>
  <si>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</si>
  <si>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</si>
  <si>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</si>
  <si>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</si>
  <si>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</si>
  <si>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</si>
  <si>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</si>
  <si>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</si>
  <si>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</si>
  <si>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</si>
  <si>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</si>
  <si>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</si>
  <si>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</si>
  <si>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</si>
  <si>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</si>
  <si>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</si>
  <si>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</si>
  <si>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</si>
  <si>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</si>
  <si>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</si>
  <si>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</si>
  <si>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</si>
  <si>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</si>
  <si>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</si>
  <si>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</si>
  <si>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</si>
  <si>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</si>
  <si>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</si>
  <si>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</si>
  <si>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</si>
  <si>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</si>
  <si>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</si>
  <si>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</si>
  <si>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</si>
  <si>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</si>
  <si>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</si>
  <si>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</si>
  <si>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</si>
  <si>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</si>
  <si>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</si>
  <si>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</si>
  <si>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</si>
  <si>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</si>
  <si>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</si>
  <si>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</si>
  <si>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</si>
  <si>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</si>
  <si>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</si>
  <si>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</si>
  <si>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</si>
  <si>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</si>
  <si>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</si>
  <si>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</si>
  <si>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</si>
  <si>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</si>
  <si>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</si>
  <si>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</si>
  <si>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</si>
  <si>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</si>
  <si>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</si>
  <si>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</si>
  <si>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</si>
  <si>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</si>
  <si>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</si>
  <si>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</si>
  <si>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</si>
  <si>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</si>
  <si>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</si>
  <si>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</si>
  <si>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</si>
  <si>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</si>
  <si>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</si>
  <si>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</si>
  <si>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</si>
  <si>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</si>
  <si>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</si>
  <si>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</si>
  <si>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</si>
  <si>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</si>
  <si>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</si>
  <si>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</si>
  <si>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</si>
  <si>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</si>
  <si>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</si>
  <si>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</si>
  <si>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</si>
  <si>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</si>
  <si>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</si>
  <si>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</si>
  <si>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</si>
  <si>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</si>
  <si>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</si>
  <si>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</si>
  <si>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</si>
  <si>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</si>
  <si>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</si>
  <si>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</si>
  <si>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</si>
  <si>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</si>
  <si>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</si>
  <si>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</si>
  <si>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</si>
  <si>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</si>
  <si>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</si>
  <si>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</si>
  <si>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</si>
  <si>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</si>
  <si>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</si>
  <si>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</si>
  <si>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</si>
  <si>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</si>
  <si>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</si>
  <si>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</si>
  <si>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</si>
  <si>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</si>
  <si>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</si>
  <si>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</si>
  <si>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</si>
  <si>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</si>
  <si>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</si>
  <si>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</si>
  <si>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</si>
  <si>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</si>
  <si>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</si>
  <si>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</si>
  <si>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</si>
  <si>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</si>
  <si>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</si>
  <si>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</si>
  <si>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</si>
  <si>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</si>
  <si>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</si>
  <si>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</si>
  <si>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</si>
  <si>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</si>
  <si>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</si>
  <si>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</si>
  <si>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</si>
  <si>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</si>
  <si>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</si>
  <si>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</si>
  <si>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</si>
  <si>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</si>
  <si>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</si>
  <si>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</si>
  <si>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</si>
  <si>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</si>
  <si>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</si>
  <si>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</si>
  <si>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</si>
  <si>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</si>
  <si>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</si>
  <si>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</si>
  <si>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</si>
  <si>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</si>
  <si>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</si>
  <si>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</si>
  <si>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</si>
  <si>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</si>
  <si>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</si>
  <si>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</si>
  <si>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</si>
  <si>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</si>
  <si>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</si>
  <si>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</si>
  <si>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</si>
  <si>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</si>
  <si>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</si>
  <si>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</si>
  <si>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</si>
  <si>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</si>
  <si>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</si>
  <si>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</si>
  <si>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</si>
  <si>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</si>
  <si>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</si>
  <si>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</si>
  <si>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</si>
  <si>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</si>
  <si>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</si>
  <si>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</si>
  <si>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</si>
  <si>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</si>
  <si>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</si>
  <si>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</si>
  <si>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</si>
  <si>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</si>
  <si>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</si>
  <si>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</si>
  <si>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</si>
  <si>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</si>
  <si>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</si>
  <si>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</si>
  <si>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</si>
  <si>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</si>
  <si>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</si>
  <si>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</si>
  <si>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</si>
  <si>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</si>
  <si>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</si>
  <si>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</si>
  <si>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</si>
  <si>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</si>
  <si>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</si>
  <si>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</si>
  <si>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</si>
  <si>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</si>
  <si>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</si>
  <si>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</si>
  <si>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</si>
  <si>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</si>
  <si>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</si>
  <si>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</si>
  <si>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</si>
  <si>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</si>
  <si>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</si>
  <si>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</si>
  <si>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</si>
  <si>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</si>
  <si>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</si>
  <si>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</si>
  <si>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</si>
  <si>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</si>
  <si>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</si>
  <si>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</si>
  <si>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</si>
  <si>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</si>
  <si>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</si>
  <si>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</si>
  <si>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</si>
  <si>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</si>
  <si>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</si>
  <si>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</si>
  <si>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</si>
  <si>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</si>
  <si>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</si>
  <si>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</si>
  <si>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</si>
  <si>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</si>
  <si>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</si>
  <si>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</si>
  <si>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</si>
  <si>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</si>
  <si>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</si>
  <si>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</si>
  <si>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</si>
  <si>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</si>
  <si>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</si>
  <si>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</si>
  <si>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</si>
  <si>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</si>
  <si>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</si>
  <si>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</si>
  <si>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</si>
  <si>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</si>
  <si>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</si>
  <si>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</si>
  <si>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</si>
  <si>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</si>
  <si>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</si>
  <si>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</si>
  <si>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</si>
  <si>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</si>
  <si>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</si>
  <si>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</si>
  <si>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</si>
  <si>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</si>
  <si>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</si>
  <si>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</si>
  <si>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</si>
  <si>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</si>
  <si>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</si>
  <si>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</si>
  <si>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</si>
  <si>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</si>
  <si>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</si>
  <si>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</si>
  <si>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</si>
  <si>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</si>
  <si>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</si>
  <si>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</si>
  <si>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</si>
  <si>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</si>
  <si>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</si>
  <si>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</si>
  <si>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</si>
  <si>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</si>
  <si>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</si>
  <si>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</si>
  <si>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</si>
  <si>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</si>
  <si>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</si>
  <si>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</si>
  <si>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</si>
  <si>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</si>
  <si>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</si>
  <si>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</si>
  <si>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</si>
  <si>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</si>
  <si>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</si>
  <si>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</si>
  <si>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</si>
  <si>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</si>
  <si>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</si>
  <si>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</si>
  <si>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</si>
  <si>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</si>
  <si>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</si>
  <si>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</si>
  <si>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</si>
  <si>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</si>
  <si>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</si>
  <si>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</si>
  <si>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</si>
  <si>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</si>
  <si>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</si>
  <si>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</si>
  <si>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</si>
  <si>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</si>
  <si>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</si>
  <si>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</si>
  <si>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</si>
  <si>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</si>
  <si>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</si>
  <si>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</si>
  <si>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</si>
  <si>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</si>
  <si>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</si>
  <si>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</si>
  <si>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</si>
  <si>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</si>
  <si>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</si>
  <si>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</si>
  <si>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</si>
  <si>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</si>
  <si>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</si>
  <si>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</si>
  <si>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</si>
  <si>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</si>
  <si>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</si>
  <si>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</si>
  <si>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</si>
  <si>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</si>
  <si>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</si>
  <si>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</si>
  <si>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</si>
  <si>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</si>
  <si>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</si>
  <si>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</si>
  <si>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</si>
  <si>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</si>
  <si>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</si>
  <si>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</si>
  <si>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</si>
  <si>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</si>
  <si>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</si>
  <si>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</si>
  <si>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</si>
  <si>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</si>
  <si>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</si>
  <si>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</si>
  <si>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</si>
  <si>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</si>
  <si>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</si>
  <si>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</si>
  <si>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</si>
  <si>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</si>
  <si>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</si>
  <si>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</si>
  <si>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</si>
  <si>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</si>
  <si>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</si>
  <si>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</si>
  <si>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</si>
  <si>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</si>
  <si>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</si>
  <si>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</si>
  <si>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</si>
  <si>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</si>
  <si>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</si>
  <si>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</si>
  <si>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</si>
  <si>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</si>
  <si>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</si>
  <si>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</si>
  <si>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</si>
  <si>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</si>
  <si>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</si>
  <si>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</si>
  <si>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</si>
  <si>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</si>
  <si>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</si>
  <si>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</si>
  <si>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</si>
  <si>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</si>
  <si>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</si>
  <si>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</si>
  <si>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</si>
  <si>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</si>
  <si>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</si>
  <si>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</si>
  <si>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</si>
  <si>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</si>
  <si>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</si>
  <si>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</si>
  <si>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</si>
  <si>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</si>
  <si>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</si>
  <si>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</si>
  <si>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</si>
  <si>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</si>
  <si>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</si>
  <si>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</si>
  <si>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</si>
  <si>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</si>
  <si>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</si>
  <si>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</si>
  <si>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</si>
  <si>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</si>
  <si>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</si>
  <si>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</si>
  <si>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</si>
  <si>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</si>
  <si>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</si>
  <si>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</si>
  <si>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</si>
  <si>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</si>
  <si>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</si>
  <si>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</si>
  <si>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</si>
  <si>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</si>
  <si>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</si>
  <si>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</si>
  <si>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</si>
  <si>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</si>
  <si>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</si>
  <si>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Städtische Werke Borna Netz GmbH</t>
  </si>
  <si>
    <t>9870026500008</t>
  </si>
  <si>
    <t>Am Wilhelmschacht 20</t>
  </si>
  <si>
    <t>Borna</t>
  </si>
  <si>
    <t>A/V/E GmbH</t>
  </si>
  <si>
    <t>&lt;EDM-NETZ@ave-online.de&gt;</t>
  </si>
  <si>
    <t>Stadtgebiet Borna</t>
  </si>
  <si>
    <t>GASPOOLNH7002651</t>
  </si>
  <si>
    <t>SWB Netz GmbH</t>
  </si>
  <si>
    <t>Medodat GmbH ZT5</t>
  </si>
  <si>
    <t>Raupenhain</t>
  </si>
  <si>
    <t>G5.26</t>
  </si>
  <si>
    <t>MK4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</si>
  <si>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</si>
  <si>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</si>
  <si>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</si>
  <si>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</si>
  <si>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</si>
  <si>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</si>
  <si>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</si>
  <si>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</si>
  <si>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</si>
  <si>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</si>
  <si>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</si>
  <si>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>HK3</t>
  </si>
  <si>
    <t>0345/1324/1518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</si>
</sst>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6" zoomScale="80" zoomScaleNormal="80" workbookViewId="0">
      <selection activeCell="D23" sqref="D23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42207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4552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682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Stadtgebiet Borna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E35" sqref="E35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269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Städtische Werke Borna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Stadtgebiet Borna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9870026500008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367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665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5" zoomScale="70" zoomScaleNormal="70" workbookViewId="0">
      <selection activeCell="I9" sqref="I9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Städtische Werke Borna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Stadtgebiet Borna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9870026500008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SWB Netz GmbH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666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666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Medodat GmbH ZT5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668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Medodat GmbH ZT5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Raupenhain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G5.26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7" hidden="1" customWidth="1"/>
    <col min="19" max="19" width="13.44140625" style="207" hidden="1" customWidth="1"/>
    <col min="20" max="20" width="23.5546875" style="207" hidden="1" customWidth="1"/>
    <col min="21" max="21" width="5.44140625" style="207" hidden="1" customWidth="1"/>
    <col min="22" max="22" width="5" style="207" hidden="1" customWidth="1"/>
    <col min="23" max="23" width="5.33203125" style="207" hidden="1" customWidth="1"/>
    <col min="24" max="24" width="5" style="207" hidden="1" customWidth="1"/>
    <col min="25" max="25" width="8.109375" style="207" hidden="1" customWidth="1"/>
    <col min="26" max="26" width="11.6640625" style="207" hidden="1" customWidth="1"/>
    <col min="27" max="27" width="8.88671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0" t="s">
        <v>540</v>
      </c>
    </row>
    <row r="3" spans="2:56" ht="15" customHeight="1">
      <c r="B3" s="170"/>
    </row>
    <row r="4" spans="2:56" ht="14.4">
      <c r="B4" s="129"/>
      <c r="C4" s="56" t="s">
        <v>445</v>
      </c>
      <c r="D4" s="57"/>
      <c r="E4" s="330" t="str">
        <f>Netzbetreiber!$D$9</f>
        <v>Städtische Werke Borna Netz GmbH</v>
      </c>
      <c r="F4" s="129"/>
      <c r="M4" s="129"/>
      <c r="N4" s="129"/>
      <c r="O4" s="129"/>
    </row>
    <row r="5" spans="2:56" ht="14.4">
      <c r="B5" s="129"/>
      <c r="C5" s="56" t="s">
        <v>444</v>
      </c>
      <c r="D5" s="57"/>
      <c r="E5" s="58" t="str">
        <f>Netzbetreiber!$D$28</f>
        <v>Stadtgebiet Borna</v>
      </c>
      <c r="F5" s="129"/>
      <c r="G5" s="129"/>
      <c r="H5" s="129"/>
      <c r="M5" s="129"/>
      <c r="N5" s="129"/>
      <c r="O5" s="129"/>
    </row>
    <row r="6" spans="2:56" ht="14.4">
      <c r="B6" s="129"/>
      <c r="C6" s="60" t="s">
        <v>486</v>
      </c>
      <c r="D6" s="57"/>
      <c r="E6" s="329" t="str">
        <f>Netzbetreiber!$D$11</f>
        <v>9870026500008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 ht="14.4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 ht="14.4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 ht="14.4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 ht="14.4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 ht="14.4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 ht="14.4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 ht="14.4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4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6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4.4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 ht="14.4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 ht="14.4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 ht="14.4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 ht="14.4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 ht="14.4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 ht="14.4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 ht="14.4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 ht="14.4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4.4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4.4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4.4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4.4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 ht="14.4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4.4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4.4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4.4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 ht="14.4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 ht="14.4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 ht="14.4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 ht="14.4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 ht="14.4"/>
    <row r="72" spans="2:15" ht="15.75" customHeight="1">
      <c r="C72" s="345" t="s">
        <v>576</v>
      </c>
      <c r="D72" s="345"/>
      <c r="E72" s="345"/>
      <c r="F72" s="345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X32" sqref="X32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Städtische Werke Borna Netz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Stadtgebiet Borna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9870026500008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Stadtgebiet Borna</v>
      </c>
      <c r="D12" s="62" t="s">
        <v>247</v>
      </c>
      <c r="E12" s="165" t="s">
        <v>41</v>
      </c>
      <c r="F12" s="342" t="s">
        <v>308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8.9360599999999998E-2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0.96716323288062622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Stadtgebiet Borna</v>
      </c>
      <c r="D13" s="62" t="s">
        <v>247</v>
      </c>
      <c r="E13" s="165" t="s">
        <v>49</v>
      </c>
      <c r="F13" s="296" t="str">
        <f>VLOOKUP($E13,'BDEW-Standard'!$B$3:$M$158,F$9,0)</f>
        <v>S24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0.120641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1.0288731326442526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Stadtgebiet Borna</v>
      </c>
      <c r="D14" s="62" t="s">
        <v>247</v>
      </c>
      <c r="E14" s="165" t="s">
        <v>670</v>
      </c>
      <c r="F14" s="342" t="s">
        <v>669</v>
      </c>
      <c r="H14" s="273">
        <f>ROUND(VLOOKUP($E14,'BDEW-Standard'!$B$3:$M$158,H$9,0),7)</f>
        <v>3.1177248</v>
      </c>
      <c r="I14" s="273">
        <f>ROUND(VLOOKUP($E14,'BDEW-Standard'!$B$3:$M$158,I$9,0),7)</f>
        <v>-35.871506199999999</v>
      </c>
      <c r="J14" s="273">
        <f>ROUND(VLOOKUP($E14,'BDEW-Standard'!$B$3:$M$158,J$9,0),7)</f>
        <v>7.5186828999999999</v>
      </c>
      <c r="K14" s="273">
        <f>ROUND(VLOOKUP($E14,'BDEW-Standard'!$B$3:$M$158,K$9,0),7)</f>
        <v>3.4330100000000002E-2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0.9622064996731321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2"/>
      <c r="Z14" s="210"/>
    </row>
    <row r="15" spans="2:26" s="142" customFormat="1">
      <c r="B15" s="143">
        <v>4</v>
      </c>
      <c r="C15" s="144" t="str">
        <f t="shared" si="0"/>
        <v>Stadtgebiet Borna</v>
      </c>
      <c r="D15" s="62" t="s">
        <v>247</v>
      </c>
      <c r="E15" s="165" t="s">
        <v>671</v>
      </c>
      <c r="F15" s="296" t="str">
        <f>VLOOKUP($E15,'BDEW-Standard'!$B$3:$M$158,F$9,0)</f>
        <v>PD4</v>
      </c>
      <c r="H15" s="273">
        <f>ROUND(VLOOKUP($E15,'BDEW-Standard'!$B$3:$M$158,H$9,0),7)</f>
        <v>3.85</v>
      </c>
      <c r="I15" s="273">
        <f>ROUND(VLOOKUP($E15,'BDEW-Standard'!$B$3:$M$158,I$9,0),7)</f>
        <v>-37</v>
      </c>
      <c r="J15" s="273">
        <f>ROUND(VLOOKUP($E15,'BDEW-Standard'!$B$3:$M$158,J$9,0),7)</f>
        <v>10.2405021</v>
      </c>
      <c r="K15" s="273">
        <f>ROUND(VLOOKUP($E15,'BDEW-Standard'!$B$3:$M$158,K$9,0),7)</f>
        <v>4.6924300000000002E-2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0.75691065279879233</v>
      </c>
      <c r="R15" s="274">
        <f>ROUND(VLOOKUP(MID($E15,4,3),'Wochentag F(WT)'!$B$7:$J$22,R$9,0),4)</f>
        <v>1.0214000000000001</v>
      </c>
      <c r="S15" s="274">
        <f>ROUND(VLOOKUP(MID($E15,4,3),'Wochentag F(WT)'!$B$7:$J$22,S$9,0),4)</f>
        <v>1.0866</v>
      </c>
      <c r="T15" s="274">
        <f>ROUND(VLOOKUP(MID($E15,4,3),'Wochentag F(WT)'!$B$7:$J$22,T$9,0),4)</f>
        <v>1.0720000000000001</v>
      </c>
      <c r="U15" s="274">
        <f>ROUND(VLOOKUP(MID($E15,4,3),'Wochentag F(WT)'!$B$7:$J$22,U$9,0),4)</f>
        <v>1.0557000000000001</v>
      </c>
      <c r="V15" s="274">
        <f>ROUND(VLOOKUP(MID($E15,4,3),'Wochentag F(WT)'!$B$7:$J$22,V$9,0),4)</f>
        <v>1.0117</v>
      </c>
      <c r="W15" s="274">
        <f>ROUND(VLOOKUP(MID($E15,4,3),'Wochentag F(WT)'!$B$7:$J$22,W$9,0),4)</f>
        <v>0.90010000000000001</v>
      </c>
      <c r="X15" s="275">
        <f t="shared" si="2"/>
        <v>0.85249999999999915</v>
      </c>
      <c r="Y15" s="292"/>
      <c r="Z15" s="210"/>
    </row>
    <row r="16" spans="2:26" s="142" customFormat="1">
      <c r="B16" s="143">
        <v>5</v>
      </c>
      <c r="C16" s="144" t="str">
        <f t="shared" si="0"/>
        <v>Stadtgebiet Borna</v>
      </c>
      <c r="D16" s="62" t="s">
        <v>247</v>
      </c>
      <c r="E16" s="165" t="s">
        <v>672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Stadtgebiet Borna</v>
      </c>
      <c r="D17" s="62" t="s">
        <v>247</v>
      </c>
      <c r="E17" s="165" t="s">
        <v>673</v>
      </c>
      <c r="F17" s="296" t="str">
        <f>VLOOKUP($E17,'BDEW-Standard'!$B$3:$M$158,F$9,0)</f>
        <v>BD4</v>
      </c>
      <c r="H17" s="273">
        <f>ROUND(VLOOKUP($E17,'BDEW-Standard'!$B$3:$M$158,H$9,0),7)</f>
        <v>3.75</v>
      </c>
      <c r="I17" s="273">
        <f>ROUND(VLOOKUP($E17,'BDEW-Standard'!$B$3:$M$158,I$9,0),7)</f>
        <v>-37.5</v>
      </c>
      <c r="J17" s="273">
        <f>ROUND(VLOOKUP($E17,'BDEW-Standard'!$B$3:$M$158,J$9,0),7)</f>
        <v>6.8</v>
      </c>
      <c r="K17" s="273">
        <f>ROUND(VLOOKUP($E17,'BDEW-Standard'!$B$3:$M$158,K$9,0),7)</f>
        <v>6.0911300000000002E-2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Stadtgebiet Borna</v>
      </c>
      <c r="D18" s="62" t="s">
        <v>247</v>
      </c>
      <c r="E18" s="165" t="s">
        <v>674</v>
      </c>
      <c r="F18" s="296" t="str">
        <f>VLOOKUP($E18,'BDEW-Standard'!$B$3:$M$158,F$9,0)</f>
        <v>KO4</v>
      </c>
      <c r="H18" s="273">
        <f>ROUND(VLOOKUP($E18,'BDEW-Standard'!$B$3:$M$158,H$9,0),7)</f>
        <v>3.4428942999999999</v>
      </c>
      <c r="I18" s="273">
        <f>ROUND(VLOOKUP($E18,'BDEW-Standard'!$B$3:$M$158,I$9,0),7)</f>
        <v>-36.659050399999998</v>
      </c>
      <c r="J18" s="273">
        <f>ROUND(VLOOKUP($E18,'BDEW-Standard'!$B$3:$M$158,J$9,0),7)</f>
        <v>7.6083226000000002</v>
      </c>
      <c r="K18" s="273">
        <f>ROUND(VLOOKUP($E18,'BDEW-Standard'!$B$3:$M$158,K$9,0),7)</f>
        <v>7.4685000000000001E-2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0.97768382110526542</v>
      </c>
      <c r="R18" s="274">
        <f>ROUND(VLOOKUP(MID($E18,4,3),'Wochentag F(WT)'!$B$7:$J$22,R$9,0),4)</f>
        <v>1.0354000000000001</v>
      </c>
      <c r="S18" s="274">
        <f>ROUND(VLOOKUP(MID($E18,4,3),'Wochentag F(WT)'!$B$7:$J$22,S$9,0),4)</f>
        <v>1.0523</v>
      </c>
      <c r="T18" s="274">
        <f>ROUND(VLOOKUP(MID($E18,4,3),'Wochentag F(WT)'!$B$7:$J$22,T$9,0),4)</f>
        <v>1.0448999999999999</v>
      </c>
      <c r="U18" s="274">
        <f>ROUND(VLOOKUP(MID($E18,4,3),'Wochentag F(WT)'!$B$7:$J$22,U$9,0),4)</f>
        <v>1.0494000000000001</v>
      </c>
      <c r="V18" s="274">
        <f>ROUND(VLOOKUP(MID($E18,4,3),'Wochentag F(WT)'!$B$7:$J$22,V$9,0),4)</f>
        <v>0.98850000000000005</v>
      </c>
      <c r="W18" s="274">
        <f>ROUND(VLOOKUP(MID($E18,4,3),'Wochentag F(WT)'!$B$7:$J$22,W$9,0),4)</f>
        <v>0.88600000000000001</v>
      </c>
      <c r="X18" s="275">
        <f t="shared" si="2"/>
        <v>0.94349999999999934</v>
      </c>
      <c r="Y18" s="292"/>
      <c r="Z18" s="210"/>
    </row>
    <row r="19" spans="2:26" s="142" customFormat="1">
      <c r="B19" s="143">
        <v>8</v>
      </c>
      <c r="C19" s="144" t="str">
        <f t="shared" si="0"/>
        <v>Stadtgebiet Borna</v>
      </c>
      <c r="D19" s="62" t="s">
        <v>247</v>
      </c>
      <c r="E19" s="165" t="s">
        <v>675</v>
      </c>
      <c r="F19" s="296" t="str">
        <f>VLOOKUP($E19,'BDEW-Standard'!$B$3:$M$158,F$9,0)</f>
        <v>BH4</v>
      </c>
      <c r="H19" s="273">
        <f>ROUND(VLOOKUP($E19,'BDEW-Standard'!$B$3:$M$158,H$9,0),7)</f>
        <v>2.4595180999999999</v>
      </c>
      <c r="I19" s="273">
        <f>ROUND(VLOOKUP($E19,'BDEW-Standard'!$B$3:$M$158,I$9,0),7)</f>
        <v>-35.253212400000002</v>
      </c>
      <c r="J19" s="273">
        <f>ROUND(VLOOKUP($E19,'BDEW-Standard'!$B$3:$M$158,J$9,0),7)</f>
        <v>6.0587001000000003</v>
      </c>
      <c r="K19" s="273">
        <f>ROUND(VLOOKUP($E19,'BDEW-Standard'!$B$3:$M$158,K$9,0),7)</f>
        <v>0.16473699999999999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1.043802057143173</v>
      </c>
      <c r="R19" s="274">
        <f>ROUND(VLOOKUP(MID($E19,4,3),'Wochentag F(WT)'!$B$7:$J$22,R$9,0),4)</f>
        <v>0.97670000000000001</v>
      </c>
      <c r="S19" s="274">
        <f>ROUND(VLOOKUP(MID($E19,4,3),'Wochentag F(WT)'!$B$7:$J$22,S$9,0),4)</f>
        <v>1.0388999999999999</v>
      </c>
      <c r="T19" s="274">
        <f>ROUND(VLOOKUP(MID($E19,4,3),'Wochentag F(WT)'!$B$7:$J$22,T$9,0),4)</f>
        <v>1.0027999999999999</v>
      </c>
      <c r="U19" s="274">
        <f>ROUND(VLOOKUP(MID($E19,4,3),'Wochentag F(WT)'!$B$7:$J$22,U$9,0),4)</f>
        <v>1.0162</v>
      </c>
      <c r="V19" s="274">
        <f>ROUND(VLOOKUP(MID($E19,4,3),'Wochentag F(WT)'!$B$7:$J$22,V$9,0),4)</f>
        <v>1.0024</v>
      </c>
      <c r="W19" s="274">
        <f>ROUND(VLOOKUP(MID($E19,4,3),'Wochentag F(WT)'!$B$7:$J$22,W$9,0),4)</f>
        <v>1.0043</v>
      </c>
      <c r="X19" s="275">
        <f t="shared" si="2"/>
        <v>0.95870000000000122</v>
      </c>
      <c r="Y19" s="292"/>
      <c r="Z19" s="210"/>
    </row>
    <row r="20" spans="2:26" s="142" customFormat="1">
      <c r="B20" s="143">
        <v>9</v>
      </c>
      <c r="C20" s="144" t="str">
        <f t="shared" si="0"/>
        <v>Stadtgebiet Borna</v>
      </c>
      <c r="D20" s="62" t="s">
        <v>247</v>
      </c>
      <c r="E20" s="165" t="s">
        <v>676</v>
      </c>
      <c r="F20" s="296" t="str">
        <f>VLOOKUP($E20,'BDEW-Standard'!$B$3:$M$158,F$9,0)</f>
        <v>GA4</v>
      </c>
      <c r="H20" s="273">
        <f>ROUND(VLOOKUP($E20,'BDEW-Standard'!$B$3:$M$158,H$9,0),7)</f>
        <v>2.8195655999999998</v>
      </c>
      <c r="I20" s="273">
        <f>ROUND(VLOOKUP($E20,'BDEW-Standard'!$B$3:$M$158,I$9,0),7)</f>
        <v>-36</v>
      </c>
      <c r="J20" s="273">
        <f>ROUND(VLOOKUP($E20,'BDEW-Standard'!$B$3:$M$158,J$9,0),7)</f>
        <v>7.7368518000000002</v>
      </c>
      <c r="K20" s="273">
        <f>ROUND(VLOOKUP($E20,'BDEW-Standard'!$B$3:$M$158,K$9,0),7)</f>
        <v>0.157281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0.96576337685759206</v>
      </c>
      <c r="R20" s="274">
        <f>ROUND(VLOOKUP(MID($E20,4,3),'Wochentag F(WT)'!$B$7:$J$22,R$9,0),4)</f>
        <v>0.93220000000000003</v>
      </c>
      <c r="S20" s="274">
        <f>ROUND(VLOOKUP(MID($E20,4,3),'Wochentag F(WT)'!$B$7:$J$22,S$9,0),4)</f>
        <v>0.98939999999999995</v>
      </c>
      <c r="T20" s="274">
        <f>ROUND(VLOOKUP(MID($E20,4,3),'Wochentag F(WT)'!$B$7:$J$22,T$9,0),4)</f>
        <v>1.0033000000000001</v>
      </c>
      <c r="U20" s="274">
        <f>ROUND(VLOOKUP(MID($E20,4,3),'Wochentag F(WT)'!$B$7:$J$22,U$9,0),4)</f>
        <v>1.0108999999999999</v>
      </c>
      <c r="V20" s="274">
        <f>ROUND(VLOOKUP(MID($E20,4,3),'Wochentag F(WT)'!$B$7:$J$22,V$9,0),4)</f>
        <v>1.018</v>
      </c>
      <c r="W20" s="274">
        <f>ROUND(VLOOKUP(MID($E20,4,3),'Wochentag F(WT)'!$B$7:$J$22,W$9,0),4)</f>
        <v>1.0356000000000001</v>
      </c>
      <c r="X20" s="275">
        <f t="shared" si="2"/>
        <v>1.0106000000000002</v>
      </c>
      <c r="Y20" s="292"/>
      <c r="Z20" s="210"/>
    </row>
    <row r="21" spans="2:26" s="142" customFormat="1">
      <c r="B21" s="143">
        <v>10</v>
      </c>
      <c r="C21" s="144" t="str">
        <f t="shared" si="0"/>
        <v>Stadtgebiet Borna</v>
      </c>
      <c r="D21" s="62" t="s">
        <v>247</v>
      </c>
      <c r="E21" s="165" t="s">
        <v>677</v>
      </c>
      <c r="F21" s="296" t="str">
        <f>VLOOKUP($E21,'BDEW-Standard'!$B$3:$M$158,F$9,0)</f>
        <v>BA4</v>
      </c>
      <c r="H21" s="273">
        <f>ROUND(VLOOKUP($E21,'BDEW-Standard'!$B$3:$M$158,H$9,0),7)</f>
        <v>0.93158890000000005</v>
      </c>
      <c r="I21" s="273">
        <f>ROUND(VLOOKUP($E21,'BDEW-Standard'!$B$3:$M$158,I$9,0),7)</f>
        <v>-33.35</v>
      </c>
      <c r="J21" s="273">
        <f>ROUND(VLOOKUP($E21,'BDEW-Standard'!$B$3:$M$158,J$9,0),7)</f>
        <v>5.7212303000000002</v>
      </c>
      <c r="K21" s="273">
        <f>ROUND(VLOOKUP($E21,'BDEW-Standard'!$B$3:$M$158,K$9,0),7)</f>
        <v>0.66564939999999995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1.0766391850538448</v>
      </c>
      <c r="R21" s="274">
        <f>ROUND(VLOOKUP(MID($E21,4,3),'Wochentag F(WT)'!$B$7:$J$22,R$9,0),4)</f>
        <v>1.0848</v>
      </c>
      <c r="S21" s="274">
        <f>ROUND(VLOOKUP(MID($E21,4,3),'Wochentag F(WT)'!$B$7:$J$22,S$9,0),4)</f>
        <v>1.1211</v>
      </c>
      <c r="T21" s="274">
        <f>ROUND(VLOOKUP(MID($E21,4,3),'Wochentag F(WT)'!$B$7:$J$22,T$9,0),4)</f>
        <v>1.0769</v>
      </c>
      <c r="U21" s="274">
        <f>ROUND(VLOOKUP(MID($E21,4,3),'Wochentag F(WT)'!$B$7:$J$22,U$9,0),4)</f>
        <v>1.1353</v>
      </c>
      <c r="V21" s="274">
        <f>ROUND(VLOOKUP(MID($E21,4,3),'Wochentag F(WT)'!$B$7:$J$22,V$9,0),4)</f>
        <v>1.1402000000000001</v>
      </c>
      <c r="W21" s="274">
        <f>ROUND(VLOOKUP(MID($E21,4,3),'Wochentag F(WT)'!$B$7:$J$22,W$9,0),4)</f>
        <v>0.48520000000000002</v>
      </c>
      <c r="X21" s="275">
        <f t="shared" si="2"/>
        <v>0.95650000000000013</v>
      </c>
      <c r="Y21" s="292"/>
      <c r="Z21" s="210"/>
    </row>
    <row r="22" spans="2:26" s="142" customFormat="1">
      <c r="B22" s="143">
        <v>11</v>
      </c>
      <c r="C22" s="144" t="str">
        <f t="shared" si="0"/>
        <v>Stadtgebiet Borna</v>
      </c>
      <c r="D22" s="62" t="s">
        <v>247</v>
      </c>
      <c r="E22" s="165" t="s">
        <v>678</v>
      </c>
      <c r="F22" s="296" t="str">
        <f>VLOOKUP($E22,'BDEW-Standard'!$B$3:$M$158,F$9,0)</f>
        <v>WA4</v>
      </c>
      <c r="H22" s="273">
        <f>ROUND(VLOOKUP($E22,'BDEW-Standard'!$B$3:$M$158,H$9,0),7)</f>
        <v>1.0535874999999999</v>
      </c>
      <c r="I22" s="273">
        <f>ROUND(VLOOKUP($E22,'BDEW-Standard'!$B$3:$M$158,I$9,0),7)</f>
        <v>-35.299999999999997</v>
      </c>
      <c r="J22" s="273">
        <f>ROUND(VLOOKUP($E22,'BDEW-Standard'!$B$3:$M$158,J$9,0),7)</f>
        <v>4.8662747</v>
      </c>
      <c r="K22" s="273">
        <f>ROUND(VLOOKUP($E22,'BDEW-Standard'!$B$3:$M$158,K$9,0),7)</f>
        <v>0.68110420000000005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1.0844348950990992</v>
      </c>
      <c r="R22" s="274">
        <f>ROUND(VLOOKUP(MID($E22,4,3),'Wochentag F(WT)'!$B$7:$J$22,R$9,0),4)</f>
        <v>1.2457</v>
      </c>
      <c r="S22" s="274">
        <f>ROUND(VLOOKUP(MID($E22,4,3),'Wochentag F(WT)'!$B$7:$J$22,S$9,0),4)</f>
        <v>1.2615000000000001</v>
      </c>
      <c r="T22" s="274">
        <f>ROUND(VLOOKUP(MID($E22,4,3),'Wochentag F(WT)'!$B$7:$J$22,T$9,0),4)</f>
        <v>1.2706999999999999</v>
      </c>
      <c r="U22" s="274">
        <f>ROUND(VLOOKUP(MID($E22,4,3),'Wochentag F(WT)'!$B$7:$J$22,U$9,0),4)</f>
        <v>1.2430000000000001</v>
      </c>
      <c r="V22" s="274">
        <f>ROUND(VLOOKUP(MID($E22,4,3),'Wochentag F(WT)'!$B$7:$J$22,V$9,0),4)</f>
        <v>1.1275999999999999</v>
      </c>
      <c r="W22" s="274">
        <f>ROUND(VLOOKUP(MID($E22,4,3),'Wochentag F(WT)'!$B$7:$J$22,W$9,0),4)</f>
        <v>0.38769999999999999</v>
      </c>
      <c r="X22" s="275">
        <f t="shared" si="2"/>
        <v>0.46379999999999999</v>
      </c>
      <c r="Y22" s="292"/>
      <c r="Z22" s="210"/>
    </row>
    <row r="23" spans="2:26" s="142" customFormat="1">
      <c r="B23" s="143">
        <v>12</v>
      </c>
      <c r="C23" s="144" t="str">
        <f t="shared" si="0"/>
        <v>Stadtgebiet Borna</v>
      </c>
      <c r="D23" s="62" t="s">
        <v>247</v>
      </c>
      <c r="E23" s="165" t="s">
        <v>679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Stadtgebiet Borna</v>
      </c>
      <c r="D24" s="62" t="s">
        <v>247</v>
      </c>
      <c r="E24" s="165" t="s">
        <v>680</v>
      </c>
      <c r="F24" s="296" t="str">
        <f>VLOOKUP($E24,'BDEW-Standard'!$B$3:$M$158,F$9,0)</f>
        <v>MF4</v>
      </c>
      <c r="H24" s="273">
        <f>ROUND(VLOOKUP($E24,'BDEW-Standard'!$B$3:$M$158,H$9,0),7)</f>
        <v>2.5187775000000001</v>
      </c>
      <c r="I24" s="273">
        <f>ROUND(VLOOKUP($E24,'BDEW-Standard'!$B$3:$M$158,I$9,0),7)</f>
        <v>-35.033375399999997</v>
      </c>
      <c r="J24" s="273">
        <f>ROUND(VLOOKUP($E24,'BDEW-Standard'!$B$3:$M$158,J$9,0),7)</f>
        <v>6.2240634000000004</v>
      </c>
      <c r="K24" s="273">
        <f>ROUND(VLOOKUP($E24,'BDEW-Standard'!$B$3:$M$158,K$9,0),7)</f>
        <v>0.10107820000000001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1.0146273685996503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92"/>
      <c r="Z24" s="210"/>
    </row>
    <row r="25" spans="2:26" s="142" customFormat="1">
      <c r="B25" s="143">
        <v>14</v>
      </c>
      <c r="C25" s="144" t="str">
        <f t="shared" si="0"/>
        <v>Stadtgebiet Borna</v>
      </c>
      <c r="D25" s="62" t="s">
        <v>247</v>
      </c>
      <c r="E25" s="165" t="s">
        <v>4</v>
      </c>
      <c r="F25" s="342" t="s">
        <v>681</v>
      </c>
      <c r="H25" s="273">
        <v>0.40409319999999999</v>
      </c>
      <c r="I25" s="273">
        <v>-24.439296800000001</v>
      </c>
      <c r="J25" s="273">
        <v>6.5718174999999999</v>
      </c>
      <c r="K25" s="273">
        <v>0.71077100000000004</v>
      </c>
      <c r="L25" s="337">
        <v>40</v>
      </c>
      <c r="M25" s="273">
        <v>0</v>
      </c>
      <c r="N25" s="273">
        <v>0</v>
      </c>
      <c r="O25" s="273">
        <v>0</v>
      </c>
      <c r="P25" s="273">
        <v>0</v>
      </c>
      <c r="Q25" s="338">
        <v>1.0561199999999999</v>
      </c>
      <c r="R25" s="274">
        <v>1</v>
      </c>
      <c r="S25" s="274">
        <v>1</v>
      </c>
      <c r="T25" s="274">
        <v>1</v>
      </c>
      <c r="U25" s="274">
        <v>1</v>
      </c>
      <c r="V25" s="274">
        <v>1</v>
      </c>
      <c r="W25" s="274">
        <v>1</v>
      </c>
      <c r="X25" s="275"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Stadtgebiet Borna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Stadtgebiet Borna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Stadtgebiet Borna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Stadtgebiet Borna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Stadtgebiet Borna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Stadtgebiet Borna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Stadtgebiet Borna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Stadtgebiet Borna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Stadtgebiet Borna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Stadtgebiet Borna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Stadtgebiet Borna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Stadtgebiet Borna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Stadtgebiet Borna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Stadtgebiet Borna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Stadtgebiet Borna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Stadtgebiet Borna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3:P13 G12:P12 F15:P24 G14:P14 G26 G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Städtische Werke Borna Netz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444</v>
      </c>
      <c r="C5" s="64" t="str">
        <f>Netzbetreiber!$D$28</f>
        <v>Stadtgebiet Borna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442</v>
      </c>
      <c r="C6" s="63" t="str">
        <f>Netzbetreiber!$D$11</f>
        <v>9870026500008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1" t="s">
        <v>579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4.4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4.4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4.4">
      <c r="B15" s="115" t="s">
        <v>652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4.4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4.4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4.4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4.4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4.4">
      <c r="B20" s="120" t="s">
        <v>645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4.4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4.4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4.4">
      <c r="B23" s="115" t="s">
        <v>651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4.4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4.4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4.4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4.4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4.4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4.4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4.4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4.4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4.4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541</v>
      </c>
      <c r="N1" s="214"/>
    </row>
    <row r="2" spans="1:14" ht="26.4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4140625" defaultRowHeight="14.4"/>
  <cols>
    <col min="1" max="1" width="9.6640625" style="253" customWidth="1"/>
    <col min="2" max="2" width="7" style="254" customWidth="1"/>
    <col min="3" max="3" width="27.6640625" style="233" customWidth="1"/>
    <col min="4" max="10" width="8.88671875" style="233" customWidth="1"/>
    <col min="11" max="14" width="11.44140625" style="233" customWidth="1"/>
    <col min="15" max="15" width="12.33203125" style="127" customWidth="1"/>
    <col min="16" max="16" width="16.5546875" style="233" customWidth="1"/>
    <col min="17" max="16384" width="11.441406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457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9.6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6.4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Guenther Claus</cp:lastModifiedBy>
  <cp:lastPrinted>2015-03-20T22:59:10Z</cp:lastPrinted>
  <dcterms:created xsi:type="dcterms:W3CDTF">2015-01-15T05:25:41Z</dcterms:created>
  <dcterms:modified xsi:type="dcterms:W3CDTF">2016-07-05T05:42:39Z</dcterms:modified>
</cp:coreProperties>
</file>